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\Desktop\New folder\Richelle-Fdp posting 2021\fdp-2nd Q.- 2021\"/>
    </mc:Choice>
  </mc:AlternateContent>
  <bookViews>
    <workbookView xWindow="120" yWindow="105" windowWidth="23895" windowHeight="9225"/>
  </bookViews>
  <sheets>
    <sheet name="DRRM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M31" i="1" l="1"/>
  <c r="M42" i="1"/>
  <c r="D46" i="1"/>
  <c r="F46" i="1"/>
  <c r="E39" i="1"/>
  <c r="E33" i="1"/>
  <c r="E37" i="1"/>
  <c r="E30" i="1"/>
  <c r="E38" i="1"/>
  <c r="M38" i="1" s="1"/>
  <c r="C39" i="1"/>
  <c r="C35" i="1"/>
  <c r="M35" i="1" s="1"/>
  <c r="E41" i="1"/>
  <c r="M41" i="1" s="1"/>
  <c r="E40" i="1"/>
  <c r="M40" i="1" s="1"/>
  <c r="C37" i="1"/>
  <c r="C36" i="1"/>
  <c r="M36" i="1" s="1"/>
  <c r="C34" i="1"/>
  <c r="M34" i="1" s="1"/>
  <c r="C33" i="1"/>
  <c r="M33" i="1" s="1"/>
  <c r="C32" i="1"/>
  <c r="M32" i="1" s="1"/>
  <c r="C29" i="1"/>
  <c r="M29" i="1" s="1"/>
  <c r="E14" i="1"/>
  <c r="M37" i="1" l="1"/>
  <c r="M39" i="1"/>
  <c r="E46" i="1"/>
  <c r="M30" i="1"/>
  <c r="C46" i="1"/>
  <c r="B24" i="1"/>
  <c r="E17" i="1" s="1"/>
  <c r="E26" i="1" s="1"/>
  <c r="C26" i="1"/>
  <c r="M15" i="1"/>
  <c r="M14" i="1"/>
  <c r="E47" i="1" l="1"/>
  <c r="M26" i="1"/>
  <c r="M46" i="1"/>
  <c r="M17" i="1"/>
  <c r="C47" i="1"/>
  <c r="M47" i="1" l="1"/>
</calcChain>
</file>

<file path=xl/sharedStrings.xml><?xml version="1.0" encoding="utf-8"?>
<sst xmlns="http://schemas.openxmlformats.org/spreadsheetml/2006/main" count="43" uniqueCount="43">
  <si>
    <t>FDP Form 8- Local Disaster Risk Reduction and Management Fund Utilization</t>
  </si>
  <si>
    <t>(Commission on Audit)</t>
  </si>
  <si>
    <t>LOCAL DISASTER RISK REDUCTION AND MANAGEMENT FUND UTILIZATION</t>
  </si>
  <si>
    <t>MUNICIPALITY OF MIAGAO, ILOILO</t>
  </si>
  <si>
    <t>Province/City/Municipality:   MIAGAO, ILOILO</t>
  </si>
  <si>
    <t>LDRRMF</t>
  </si>
  <si>
    <t>NDRRMF</t>
  </si>
  <si>
    <t>From other</t>
  </si>
  <si>
    <t>From Other</t>
  </si>
  <si>
    <t>Particulars</t>
  </si>
  <si>
    <t>Quick Response (QRF)</t>
  </si>
  <si>
    <t>Mitigation Fund</t>
  </si>
  <si>
    <t>LGUs</t>
  </si>
  <si>
    <t>Sources</t>
  </si>
  <si>
    <t>Total</t>
  </si>
  <si>
    <t>A.  Sources of Funds:</t>
  </si>
  <si>
    <t>Current Appropriation</t>
  </si>
  <si>
    <t>Continuing Appropriations</t>
  </si>
  <si>
    <t xml:space="preserve">Previous year's Approp. Transferred to </t>
  </si>
  <si>
    <t xml:space="preserve">       Special Trust Fund</t>
  </si>
  <si>
    <t>Transfers/Grants</t>
  </si>
  <si>
    <t>Total Funds Available</t>
  </si>
  <si>
    <t>B. Utilization</t>
  </si>
  <si>
    <t>Welfare Goods Expenses</t>
  </si>
  <si>
    <t>Medical, Dental and Laboratory Supplies Expenses</t>
  </si>
  <si>
    <t>Other Maintenance and Operating Expenses</t>
  </si>
  <si>
    <t>Other Supplies and Materials Expenses</t>
  </si>
  <si>
    <t>Drugs and Medicines Expenses</t>
  </si>
  <si>
    <t>Total Utilization</t>
  </si>
  <si>
    <t>Unutilized Balance</t>
  </si>
  <si>
    <t>We hereby certify that we have reviewed the contents and hereby attest to the veracity and correctness of the data or inform contained in this document.</t>
  </si>
  <si>
    <t>Electricity Expenses</t>
  </si>
  <si>
    <t>For the Month of June 30, 2021</t>
  </si>
  <si>
    <t>Telephone Expenses</t>
  </si>
  <si>
    <t xml:space="preserve">Assistance to Barangays- Flood Control System  </t>
  </si>
  <si>
    <t xml:space="preserve">Assistance to Barangays- Water Supply System  </t>
  </si>
  <si>
    <t>Other MOE- Wages- Security Guards</t>
  </si>
  <si>
    <t>Other MOE -Hiring of tricycle for contact tracing</t>
  </si>
  <si>
    <t>Other MOE- Hiring of Jeepney for ROF and RR</t>
  </si>
  <si>
    <t>Other MOE- Operation of 24/7 Emergency Response center</t>
  </si>
  <si>
    <t>Disater Reponse and Rescue Equipment</t>
  </si>
  <si>
    <t>(Sgd.) MAYLENE T. SERVIDAD</t>
  </si>
  <si>
    <t xml:space="preserve">       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</si>
</sst>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43" fontId="0" fillId="0" borderId="0" xfId="1" applyNumberFormat="1" applyFont="1"/>
    <xf numFmtId="164" fontId="0" fillId="0" borderId="0" xfId="1" applyFont="1" applyBorder="1"/>
    <xf numFmtId="0" fontId="0" fillId="0" borderId="8" xfId="0" applyFill="1" applyBorder="1"/>
    <xf numFmtId="164" fontId="0" fillId="0" borderId="0" xfId="1" applyFont="1"/>
    <xf numFmtId="164" fontId="0" fillId="0" borderId="9" xfId="1" applyFont="1" applyBorder="1"/>
    <xf numFmtId="164" fontId="0" fillId="0" borderId="9" xfId="1" applyFont="1" applyFill="1" applyBorder="1"/>
    <xf numFmtId="164" fontId="0" fillId="0" borderId="8" xfId="1" applyFont="1" applyBorder="1"/>
    <xf numFmtId="0" fontId="0" fillId="0" borderId="0" xfId="0" applyFont="1"/>
    <xf numFmtId="17" fontId="0" fillId="0" borderId="0" xfId="0" applyNumberFormat="1" applyFont="1"/>
    <xf numFmtId="0" fontId="0" fillId="0" borderId="8" xfId="0" applyFont="1" applyBorder="1"/>
    <xf numFmtId="0" fontId="0" fillId="0" borderId="8" xfId="0" applyFont="1" applyFill="1" applyBorder="1"/>
    <xf numFmtId="0" fontId="0" fillId="0" borderId="0" xfId="0" applyFont="1" applyFill="1"/>
    <xf numFmtId="4" fontId="0" fillId="0" borderId="0" xfId="0" applyNumberFormat="1" applyFont="1"/>
    <xf numFmtId="164" fontId="0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6" xfId="0" applyFont="1" applyBorder="1" applyAlignment="1"/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6" xfId="1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 applyBorder="1"/>
    <xf numFmtId="0" fontId="3" fillId="0" borderId="9" xfId="0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/>
    <xf numFmtId="0" fontId="4" fillId="0" borderId="1" xfId="0" applyFont="1" applyBorder="1"/>
    <xf numFmtId="0" fontId="0" fillId="0" borderId="2" xfId="0" applyFont="1" applyBorder="1"/>
    <xf numFmtId="164" fontId="0" fillId="0" borderId="6" xfId="1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4" fillId="0" borderId="8" xfId="0" applyFont="1" applyBorder="1"/>
    <xf numFmtId="0" fontId="0" fillId="0" borderId="0" xfId="0" applyFont="1" applyBorder="1"/>
    <xf numFmtId="43" fontId="0" fillId="0" borderId="0" xfId="1" applyNumberFormat="1" applyFont="1" applyBorder="1"/>
    <xf numFmtId="0" fontId="0" fillId="0" borderId="9" xfId="0" applyFont="1" applyBorder="1"/>
    <xf numFmtId="0" fontId="0" fillId="0" borderId="10" xfId="0" applyFont="1" applyBorder="1"/>
    <xf numFmtId="4" fontId="0" fillId="0" borderId="10" xfId="0" applyNumberFormat="1" applyFont="1" applyBorder="1"/>
    <xf numFmtId="0" fontId="4" fillId="0" borderId="8" xfId="0" applyFont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164" fontId="0" fillId="0" borderId="5" xfId="0" applyNumberFormat="1" applyFont="1" applyBorder="1"/>
    <xf numFmtId="0" fontId="3" fillId="0" borderId="8" xfId="0" applyFont="1" applyBorder="1"/>
    <xf numFmtId="164" fontId="3" fillId="0" borderId="9" xfId="1" applyFont="1" applyBorder="1"/>
    <xf numFmtId="43" fontId="3" fillId="0" borderId="0" xfId="1" applyNumberFormat="1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4" fontId="3" fillId="0" borderId="10" xfId="0" applyNumberFormat="1" applyFont="1" applyBorder="1"/>
    <xf numFmtId="164" fontId="0" fillId="0" borderId="10" xfId="0" applyNumberFormat="1" applyFont="1" applyBorder="1"/>
    <xf numFmtId="0" fontId="0" fillId="0" borderId="0" xfId="0" applyFont="1" applyFill="1" applyBorder="1"/>
    <xf numFmtId="164" fontId="0" fillId="0" borderId="0" xfId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3" fillId="0" borderId="15" xfId="0" applyFont="1" applyBorder="1"/>
    <xf numFmtId="0" fontId="3" fillId="0" borderId="16" xfId="0" applyFont="1" applyBorder="1"/>
    <xf numFmtId="164" fontId="3" fillId="0" borderId="17" xfId="1" applyFont="1" applyBorder="1"/>
    <xf numFmtId="43" fontId="3" fillId="0" borderId="18" xfId="1" applyNumberFormat="1" applyFont="1" applyBorder="1"/>
    <xf numFmtId="0" fontId="3" fillId="0" borderId="18" xfId="0" applyFont="1" applyBorder="1"/>
    <xf numFmtId="0" fontId="3" fillId="0" borderId="17" xfId="0" applyFont="1" applyBorder="1"/>
    <xf numFmtId="164" fontId="3" fillId="0" borderId="17" xfId="0" applyNumberFormat="1" applyFont="1" applyBorder="1"/>
    <xf numFmtId="164" fontId="3" fillId="0" borderId="0" xfId="1" applyFont="1" applyBorder="1"/>
    <xf numFmtId="164" fontId="3" fillId="0" borderId="0" xfId="0" applyNumberFormat="1" applyFont="1" applyBorder="1"/>
    <xf numFmtId="0" fontId="2" fillId="0" borderId="0" xfId="0" applyFont="1"/>
    <xf numFmtId="0" fontId="2" fillId="0" borderId="13" xfId="0" applyFont="1" applyBorder="1"/>
    <xf numFmtId="0" fontId="2" fillId="0" borderId="12" xfId="0" applyFont="1" applyBorder="1"/>
    <xf numFmtId="164" fontId="2" fillId="0" borderId="11" xfId="1" applyFont="1" applyBorder="1"/>
    <xf numFmtId="0" fontId="2" fillId="0" borderId="14" xfId="0" applyFont="1" applyBorder="1"/>
    <xf numFmtId="0" fontId="2" fillId="0" borderId="11" xfId="0" applyFont="1" applyBorder="1"/>
    <xf numFmtId="164" fontId="2" fillId="0" borderId="12" xfId="0" applyNumberFormat="1" applyFont="1" applyBorder="1"/>
    <xf numFmtId="164" fontId="2" fillId="0" borderId="0" xfId="0" applyNumberFormat="1" applyFont="1"/>
    <xf numFmtId="4" fontId="2" fillId="0" borderId="0" xfId="0" applyNumberFormat="1" applyFont="1"/>
    <xf numFmtId="0" fontId="0" fillId="0" borderId="8" xfId="0" applyBorder="1"/>
    <xf numFmtId="164" fontId="2" fillId="0" borderId="13" xfId="1" applyFont="1" applyBorder="1"/>
    <xf numFmtId="164" fontId="2" fillId="0" borderId="12" xfId="1" applyFont="1" applyBorder="1"/>
    <xf numFmtId="164" fontId="2" fillId="0" borderId="14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OUNTING/Downloads/working%20paper%20Utilization%20of%20DRRMF%20june%202021%20G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JEV"/>
      <sheetName val="MOOE"/>
      <sheetName val="duef from"/>
      <sheetName val="Inventory"/>
      <sheetName val="PPE"/>
      <sheetName val="30%"/>
      <sheetName val="70%"/>
      <sheetName val="QRF MOOE"/>
      <sheetName val="Sheet8"/>
    </sheetNames>
    <sheetDataSet>
      <sheetData sheetId="0"/>
      <sheetData sheetId="1"/>
      <sheetData sheetId="2"/>
      <sheetData sheetId="3"/>
      <sheetData sheetId="4"/>
      <sheetData sheetId="5">
        <row r="1">
          <cell r="N1">
            <v>150000</v>
          </cell>
        </row>
        <row r="2">
          <cell r="N2">
            <v>199</v>
          </cell>
        </row>
        <row r="3">
          <cell r="N3">
            <v>5418.15</v>
          </cell>
        </row>
        <row r="4">
          <cell r="N4">
            <v>15817.03</v>
          </cell>
        </row>
        <row r="5">
          <cell r="N5">
            <v>120000</v>
          </cell>
        </row>
      </sheetData>
      <sheetData sheetId="6">
        <row r="1">
          <cell r="N1">
            <v>70000</v>
          </cell>
        </row>
        <row r="2">
          <cell r="N2">
            <v>70000</v>
          </cell>
        </row>
        <row r="3">
          <cell r="N3">
            <v>70000</v>
          </cell>
        </row>
        <row r="5">
          <cell r="P5">
            <v>91400</v>
          </cell>
        </row>
      </sheetData>
      <sheetData sheetId="7">
        <row r="4">
          <cell r="P4">
            <v>128230</v>
          </cell>
        </row>
        <row r="14">
          <cell r="P14">
            <v>304676</v>
          </cell>
        </row>
        <row r="16">
          <cell r="P16">
            <v>16992</v>
          </cell>
        </row>
        <row r="20">
          <cell r="P20">
            <v>149000</v>
          </cell>
        </row>
        <row r="26">
          <cell r="P26">
            <v>621500</v>
          </cell>
        </row>
      </sheetData>
      <sheetData sheetId="8">
        <row r="9">
          <cell r="O9">
            <v>674250</v>
          </cell>
        </row>
        <row r="10">
          <cell r="O10">
            <v>9500</v>
          </cell>
        </row>
        <row r="23">
          <cell r="O23">
            <v>456195.94999999995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C62" sqref="C62"/>
    </sheetView>
  </sheetViews>
  <sheetFormatPr defaultRowHeight="15" x14ac:dyDescent="0.25"/>
  <cols>
    <col min="1" max="1" width="33.7109375" style="8" customWidth="1"/>
    <col min="2" max="2" width="20.85546875" style="8" customWidth="1"/>
    <col min="3" max="3" width="18" style="4" customWidth="1"/>
    <col min="4" max="4" width="1" style="8" customWidth="1"/>
    <col min="5" max="5" width="15.7109375" style="8" customWidth="1"/>
    <col min="6" max="6" width="1.85546875" style="8" customWidth="1"/>
    <col min="7" max="7" width="8.28515625" style="8" customWidth="1"/>
    <col min="8" max="8" width="1" style="8" customWidth="1"/>
    <col min="9" max="9" width="9.42578125" style="8" customWidth="1"/>
    <col min="10" max="10" width="1.28515625" style="8" customWidth="1"/>
    <col min="11" max="11" width="9.28515625" style="8" customWidth="1"/>
    <col min="12" max="12" width="0.85546875" style="8" customWidth="1"/>
    <col min="13" max="13" width="14.42578125" style="8" customWidth="1"/>
    <col min="14" max="14" width="13.28515625" style="8" bestFit="1" customWidth="1"/>
    <col min="15" max="15" width="15.7109375" style="8" customWidth="1"/>
    <col min="16" max="16" width="12.5703125" style="8" customWidth="1"/>
    <col min="17" max="16384" width="9.140625" style="8"/>
  </cols>
  <sheetData>
    <row r="1" spans="1:14" x14ac:dyDescent="0.25">
      <c r="A1" s="8" t="s">
        <v>0</v>
      </c>
    </row>
    <row r="2" spans="1:14" x14ac:dyDescent="0.25">
      <c r="A2" s="8" t="s">
        <v>1</v>
      </c>
    </row>
    <row r="4" spans="1:14" x14ac:dyDescent="0.2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4" x14ac:dyDescent="0.25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x14ac:dyDescent="0.25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8" spans="1:14" x14ac:dyDescent="0.25">
      <c r="A8" s="8" t="s">
        <v>4</v>
      </c>
    </row>
    <row r="9" spans="1:14" x14ac:dyDescent="0.25">
      <c r="N9" s="9"/>
    </row>
    <row r="10" spans="1:14" x14ac:dyDescent="0.25">
      <c r="A10" s="84"/>
      <c r="B10" s="85"/>
      <c r="C10" s="86" t="s">
        <v>5</v>
      </c>
      <c r="D10" s="87"/>
      <c r="E10" s="87"/>
      <c r="F10" s="15"/>
      <c r="G10" s="16" t="s">
        <v>6</v>
      </c>
      <c r="H10" s="17"/>
      <c r="I10" s="18" t="s">
        <v>7</v>
      </c>
      <c r="J10" s="17"/>
      <c r="K10" s="19" t="s">
        <v>8</v>
      </c>
      <c r="L10" s="18"/>
      <c r="M10" s="20"/>
    </row>
    <row r="11" spans="1:14" x14ac:dyDescent="0.25">
      <c r="A11" s="21" t="s">
        <v>9</v>
      </c>
      <c r="B11" s="22"/>
      <c r="C11" s="23" t="s">
        <v>10</v>
      </c>
      <c r="D11" s="17"/>
      <c r="E11" s="19" t="s">
        <v>11</v>
      </c>
      <c r="F11" s="19"/>
      <c r="G11" s="24"/>
      <c r="H11" s="25"/>
      <c r="I11" s="26" t="s">
        <v>12</v>
      </c>
      <c r="J11" s="25"/>
      <c r="K11" s="27" t="s">
        <v>13</v>
      </c>
      <c r="L11" s="26"/>
      <c r="M11" s="28" t="s">
        <v>14</v>
      </c>
    </row>
    <row r="12" spans="1:14" x14ac:dyDescent="0.25">
      <c r="A12" s="25"/>
      <c r="B12" s="27"/>
      <c r="C12" s="29">
        <v>0.3</v>
      </c>
      <c r="D12" s="25"/>
      <c r="E12" s="30">
        <v>0.7</v>
      </c>
      <c r="F12" s="27"/>
      <c r="G12" s="24"/>
      <c r="H12" s="25"/>
      <c r="I12" s="26"/>
      <c r="J12" s="25"/>
      <c r="K12" s="27"/>
      <c r="L12" s="26"/>
      <c r="M12" s="31"/>
    </row>
    <row r="13" spans="1:14" x14ac:dyDescent="0.25">
      <c r="A13" s="32" t="s">
        <v>15</v>
      </c>
      <c r="B13" s="33"/>
      <c r="C13" s="34"/>
      <c r="D13" s="35"/>
      <c r="E13" s="33"/>
      <c r="F13" s="33"/>
      <c r="G13" s="36"/>
      <c r="H13" s="35"/>
      <c r="I13" s="37"/>
      <c r="J13" s="35"/>
      <c r="K13" s="33"/>
      <c r="L13" s="37"/>
      <c r="M13" s="37"/>
    </row>
    <row r="14" spans="1:14" x14ac:dyDescent="0.25">
      <c r="A14" s="38" t="s">
        <v>16</v>
      </c>
      <c r="B14" s="39"/>
      <c r="C14" s="5">
        <v>3373844.4</v>
      </c>
      <c r="D14" s="10"/>
      <c r="E14" s="40">
        <f>1900000+4030000+800000+1142303.6</f>
        <v>7872303.5999999996</v>
      </c>
      <c r="F14" s="39"/>
      <c r="G14" s="41">
        <v>0</v>
      </c>
      <c r="H14" s="10"/>
      <c r="I14" s="42">
        <v>0</v>
      </c>
      <c r="J14" s="10"/>
      <c r="K14" s="39"/>
      <c r="L14" s="42"/>
      <c r="M14" s="43">
        <f>C14+E14</f>
        <v>11246148</v>
      </c>
    </row>
    <row r="15" spans="1:14" x14ac:dyDescent="0.25">
      <c r="A15" s="38" t="s">
        <v>17</v>
      </c>
      <c r="B15" s="39"/>
      <c r="C15" s="5">
        <v>0</v>
      </c>
      <c r="D15" s="10"/>
      <c r="E15" s="40">
        <v>8010085.0599999996</v>
      </c>
      <c r="F15" s="39"/>
      <c r="G15" s="41"/>
      <c r="H15" s="10"/>
      <c r="I15" s="42"/>
      <c r="J15" s="10"/>
      <c r="K15" s="39"/>
      <c r="L15" s="42"/>
      <c r="M15" s="43">
        <f>C15+E15</f>
        <v>8010085.0599999996</v>
      </c>
    </row>
    <row r="16" spans="1:14" x14ac:dyDescent="0.25">
      <c r="A16" s="38" t="s">
        <v>18</v>
      </c>
      <c r="B16" s="39"/>
      <c r="C16" s="5"/>
      <c r="D16" s="10"/>
      <c r="E16" s="40"/>
      <c r="F16" s="39"/>
      <c r="G16" s="41"/>
      <c r="H16" s="10"/>
      <c r="I16" s="42"/>
      <c r="J16" s="10"/>
      <c r="K16" s="39"/>
      <c r="L16" s="42"/>
      <c r="M16" s="43"/>
    </row>
    <row r="17" spans="1:14" x14ac:dyDescent="0.25">
      <c r="A17" s="38" t="s">
        <v>19</v>
      </c>
      <c r="B17" s="39"/>
      <c r="C17" s="5"/>
      <c r="D17" s="10"/>
      <c r="E17" s="40">
        <f>B24</f>
        <v>5630897</v>
      </c>
      <c r="F17" s="39"/>
      <c r="G17" s="41"/>
      <c r="H17" s="10"/>
      <c r="I17" s="42"/>
      <c r="J17" s="10"/>
      <c r="K17" s="39"/>
      <c r="L17" s="42"/>
      <c r="M17" s="43">
        <f>C17+E17</f>
        <v>5630897</v>
      </c>
    </row>
    <row r="18" spans="1:14" x14ac:dyDescent="0.25">
      <c r="A18" s="44"/>
      <c r="B18" s="45"/>
      <c r="C18" s="5"/>
      <c r="D18" s="10"/>
      <c r="E18" s="40"/>
      <c r="F18" s="39"/>
      <c r="G18" s="41"/>
      <c r="H18" s="10"/>
      <c r="I18" s="42"/>
      <c r="J18" s="10"/>
      <c r="K18" s="39"/>
      <c r="L18" s="42"/>
      <c r="M18" s="43"/>
    </row>
    <row r="19" spans="1:14" x14ac:dyDescent="0.25">
      <c r="A19" s="44">
        <v>2016</v>
      </c>
      <c r="B19" s="46">
        <v>29311.34</v>
      </c>
      <c r="C19" s="5"/>
      <c r="D19" s="10"/>
      <c r="E19" s="40"/>
      <c r="F19" s="39"/>
      <c r="G19" s="41"/>
      <c r="H19" s="10"/>
      <c r="I19" s="42"/>
      <c r="J19" s="10"/>
      <c r="K19" s="39"/>
      <c r="L19" s="42"/>
      <c r="M19" s="43"/>
    </row>
    <row r="20" spans="1:14" x14ac:dyDescent="0.25">
      <c r="A20" s="44">
        <v>2017</v>
      </c>
      <c r="B20" s="46">
        <v>303033.68</v>
      </c>
      <c r="C20" s="5"/>
      <c r="D20" s="10"/>
      <c r="E20" s="40"/>
      <c r="F20" s="39"/>
      <c r="G20" s="41"/>
      <c r="H20" s="10"/>
      <c r="I20" s="42"/>
      <c r="J20" s="10"/>
      <c r="K20" s="39"/>
      <c r="L20" s="42"/>
      <c r="M20" s="43"/>
    </row>
    <row r="21" spans="1:14" x14ac:dyDescent="0.25">
      <c r="A21" s="44">
        <v>2018</v>
      </c>
      <c r="B21" s="46">
        <v>376208.2</v>
      </c>
      <c r="C21" s="5"/>
      <c r="D21" s="10"/>
      <c r="E21" s="40"/>
      <c r="F21" s="39"/>
      <c r="G21" s="41"/>
      <c r="H21" s="10"/>
      <c r="I21" s="42"/>
      <c r="J21" s="10"/>
      <c r="K21" s="39"/>
      <c r="L21" s="42"/>
      <c r="M21" s="43"/>
    </row>
    <row r="22" spans="1:14" x14ac:dyDescent="0.25">
      <c r="A22" s="44">
        <v>2019</v>
      </c>
      <c r="B22" s="46">
        <v>2920784.27</v>
      </c>
      <c r="C22" s="5"/>
      <c r="D22" s="10"/>
      <c r="E22" s="40"/>
      <c r="F22" s="39"/>
      <c r="G22" s="41"/>
      <c r="H22" s="10"/>
      <c r="I22" s="42"/>
      <c r="J22" s="10"/>
      <c r="K22" s="39"/>
      <c r="L22" s="42"/>
      <c r="M22" s="43"/>
    </row>
    <row r="23" spans="1:14" x14ac:dyDescent="0.25">
      <c r="A23" s="44">
        <v>2020</v>
      </c>
      <c r="B23" s="47">
        <v>2001559.51</v>
      </c>
      <c r="C23" s="5"/>
      <c r="D23" s="10"/>
      <c r="E23" s="40"/>
      <c r="F23" s="39"/>
      <c r="G23" s="41"/>
      <c r="H23" s="10"/>
      <c r="I23" s="42"/>
      <c r="J23" s="10"/>
      <c r="K23" s="39"/>
      <c r="L23" s="42"/>
      <c r="M23" s="43"/>
    </row>
    <row r="24" spans="1:14" x14ac:dyDescent="0.25">
      <c r="A24" s="10"/>
      <c r="B24" s="48">
        <f>SUM(B18:B23)</f>
        <v>5630897</v>
      </c>
      <c r="C24" s="5"/>
      <c r="D24" s="10"/>
      <c r="E24" s="40"/>
      <c r="F24" s="39"/>
      <c r="G24" s="41"/>
      <c r="H24" s="10"/>
      <c r="I24" s="42"/>
      <c r="J24" s="10"/>
      <c r="K24" s="39"/>
      <c r="L24" s="42"/>
      <c r="M24" s="43"/>
    </row>
    <row r="25" spans="1:14" x14ac:dyDescent="0.25">
      <c r="A25" s="38" t="s">
        <v>20</v>
      </c>
      <c r="B25" s="39"/>
      <c r="C25" s="5"/>
      <c r="D25" s="10"/>
      <c r="E25" s="40"/>
      <c r="F25" s="39"/>
      <c r="G25" s="41"/>
      <c r="H25" s="10"/>
      <c r="I25" s="42"/>
      <c r="J25" s="10"/>
      <c r="K25" s="39"/>
      <c r="L25" s="42"/>
      <c r="M25" s="43">
        <v>0</v>
      </c>
    </row>
    <row r="26" spans="1:14" x14ac:dyDescent="0.25">
      <c r="A26" s="49" t="s">
        <v>21</v>
      </c>
      <c r="B26" s="39"/>
      <c r="C26" s="50">
        <f>SUM(C14:C25)</f>
        <v>3373844.4</v>
      </c>
      <c r="D26" s="49"/>
      <c r="E26" s="51">
        <f>SUM(E14:E25)</f>
        <v>21513285.66</v>
      </c>
      <c r="F26" s="52"/>
      <c r="G26" s="53"/>
      <c r="H26" s="49"/>
      <c r="I26" s="54"/>
      <c r="J26" s="49"/>
      <c r="K26" s="52"/>
      <c r="L26" s="54"/>
      <c r="M26" s="55">
        <f>C26+E26</f>
        <v>24887130.059999999</v>
      </c>
    </row>
    <row r="27" spans="1:14" x14ac:dyDescent="0.25">
      <c r="A27" s="10"/>
      <c r="B27" s="39"/>
      <c r="C27" s="5"/>
      <c r="D27" s="10"/>
      <c r="E27" s="40"/>
      <c r="F27" s="39"/>
      <c r="G27" s="41"/>
      <c r="H27" s="10"/>
      <c r="I27" s="42"/>
      <c r="J27" s="10"/>
      <c r="K27" s="39"/>
      <c r="L27" s="42"/>
      <c r="M27" s="42"/>
    </row>
    <row r="28" spans="1:14" x14ac:dyDescent="0.25">
      <c r="A28" s="38" t="s">
        <v>22</v>
      </c>
      <c r="B28" s="39"/>
      <c r="C28" s="5"/>
      <c r="D28" s="10"/>
      <c r="E28" s="40"/>
      <c r="F28" s="39"/>
      <c r="G28" s="41"/>
      <c r="H28" s="10"/>
      <c r="I28" s="42"/>
      <c r="J28" s="10"/>
      <c r="K28" s="39"/>
      <c r="L28" s="42"/>
      <c r="M28" s="42"/>
    </row>
    <row r="29" spans="1:14" x14ac:dyDescent="0.25">
      <c r="A29" s="10" t="s">
        <v>23</v>
      </c>
      <c r="B29" s="39"/>
      <c r="C29" s="5">
        <f>'[1]30%'!$N$1</f>
        <v>150000</v>
      </c>
      <c r="D29" s="10"/>
      <c r="E29" s="40"/>
      <c r="F29" s="39"/>
      <c r="G29" s="41"/>
      <c r="H29" s="10"/>
      <c r="I29" s="42"/>
      <c r="J29" s="10"/>
      <c r="K29" s="39"/>
      <c r="L29" s="42"/>
      <c r="M29" s="56">
        <f>C29+E29+G29+I29+K29</f>
        <v>150000</v>
      </c>
    </row>
    <row r="30" spans="1:14" x14ac:dyDescent="0.25">
      <c r="A30" s="10" t="s">
        <v>24</v>
      </c>
      <c r="B30" s="39"/>
      <c r="C30" s="5"/>
      <c r="D30" s="10"/>
      <c r="E30" s="40">
        <f>'[1]70%'!$P$5+34000+54947+107250</f>
        <v>287597</v>
      </c>
      <c r="F30" s="39"/>
      <c r="G30" s="41"/>
      <c r="H30" s="10"/>
      <c r="I30" s="42"/>
      <c r="J30" s="10"/>
      <c r="K30" s="39"/>
      <c r="L30" s="42"/>
      <c r="M30" s="56">
        <f t="shared" ref="M30:M42" si="0">C30+E30+G30+I30+K30</f>
        <v>287597</v>
      </c>
    </row>
    <row r="31" spans="1:14" x14ac:dyDescent="0.25">
      <c r="A31" s="10" t="s">
        <v>27</v>
      </c>
      <c r="B31" s="39"/>
      <c r="C31" s="5"/>
      <c r="D31" s="10"/>
      <c r="E31" s="58">
        <v>65500</v>
      </c>
      <c r="F31" s="39"/>
      <c r="G31" s="41"/>
      <c r="H31" s="10"/>
      <c r="I31" s="42"/>
      <c r="J31" s="10"/>
      <c r="K31" s="39"/>
      <c r="L31" s="42"/>
      <c r="M31" s="56">
        <f t="shared" si="0"/>
        <v>65500</v>
      </c>
      <c r="N31" s="10"/>
    </row>
    <row r="32" spans="1:14" x14ac:dyDescent="0.25">
      <c r="A32" s="11" t="s">
        <v>31</v>
      </c>
      <c r="B32" s="39"/>
      <c r="C32" s="5">
        <f>'[1]30%'!$N$3+'[1]30%'!$N$4</f>
        <v>21235.18</v>
      </c>
      <c r="D32" s="10"/>
      <c r="E32" s="40"/>
      <c r="F32" s="39"/>
      <c r="G32" s="41"/>
      <c r="H32" s="10"/>
      <c r="I32" s="42"/>
      <c r="J32" s="10"/>
      <c r="K32" s="39"/>
      <c r="L32" s="42"/>
      <c r="M32" s="56">
        <f t="shared" si="0"/>
        <v>21235.18</v>
      </c>
    </row>
    <row r="33" spans="1:16" x14ac:dyDescent="0.25">
      <c r="A33" s="3" t="s">
        <v>33</v>
      </c>
      <c r="B33" s="39"/>
      <c r="C33" s="5">
        <f>'[1]30%'!$N$5</f>
        <v>120000</v>
      </c>
      <c r="D33" s="10"/>
      <c r="E33" s="40">
        <f>42000+84000</f>
        <v>126000</v>
      </c>
      <c r="F33" s="39"/>
      <c r="G33" s="41"/>
      <c r="H33" s="10"/>
      <c r="I33" s="42"/>
      <c r="J33" s="10"/>
      <c r="K33" s="39"/>
      <c r="L33" s="42"/>
      <c r="M33" s="56">
        <f t="shared" si="0"/>
        <v>246000</v>
      </c>
    </row>
    <row r="34" spans="1:16" x14ac:dyDescent="0.25">
      <c r="A34" s="10" t="s">
        <v>26</v>
      </c>
      <c r="B34" s="39"/>
      <c r="C34" s="5">
        <f>'[1]30%'!$N$2</f>
        <v>199</v>
      </c>
      <c r="D34" s="10"/>
      <c r="E34" s="40"/>
      <c r="F34" s="39"/>
      <c r="G34" s="41"/>
      <c r="H34" s="10"/>
      <c r="I34" s="42"/>
      <c r="J34" s="10"/>
      <c r="K34" s="39"/>
      <c r="L34" s="42"/>
      <c r="M34" s="56">
        <f t="shared" si="0"/>
        <v>199</v>
      </c>
    </row>
    <row r="35" spans="1:16" x14ac:dyDescent="0.25">
      <c r="A35" s="3" t="s">
        <v>36</v>
      </c>
      <c r="C35" s="7">
        <f>'[1]QRF MOOE'!$P$14</f>
        <v>304676</v>
      </c>
      <c r="D35" s="10"/>
      <c r="E35" s="58">
        <v>12656</v>
      </c>
      <c r="F35" s="39"/>
      <c r="G35" s="41"/>
      <c r="H35" s="10"/>
      <c r="I35" s="42"/>
      <c r="J35" s="10"/>
      <c r="K35" s="39"/>
      <c r="L35" s="42"/>
      <c r="M35" s="56">
        <f t="shared" si="0"/>
        <v>317332</v>
      </c>
      <c r="N35" s="10"/>
      <c r="O35" s="2"/>
    </row>
    <row r="36" spans="1:16" x14ac:dyDescent="0.25">
      <c r="A36" s="3" t="s">
        <v>37</v>
      </c>
      <c r="C36" s="7">
        <f>'[1]QRF MOOE'!$P$20</f>
        <v>149000</v>
      </c>
      <c r="D36" s="10"/>
      <c r="E36" s="2"/>
      <c r="F36" s="39"/>
      <c r="G36" s="41"/>
      <c r="H36" s="10"/>
      <c r="I36" s="42"/>
      <c r="J36" s="10"/>
      <c r="K36" s="39"/>
      <c r="L36" s="42"/>
      <c r="M36" s="56">
        <f t="shared" si="0"/>
        <v>149000</v>
      </c>
      <c r="N36" s="10"/>
      <c r="O36" s="2"/>
    </row>
    <row r="37" spans="1:16" x14ac:dyDescent="0.25">
      <c r="A37" s="3" t="s">
        <v>38</v>
      </c>
      <c r="C37" s="5">
        <f>'[1]QRF MOOE'!$P$26</f>
        <v>621500</v>
      </c>
      <c r="D37" s="10"/>
      <c r="E37" s="2">
        <f>44000+108500+100000+76000+84500</f>
        <v>413000</v>
      </c>
      <c r="F37" s="39"/>
      <c r="G37" s="41"/>
      <c r="H37" s="10"/>
      <c r="I37" s="42"/>
      <c r="J37" s="10"/>
      <c r="K37" s="39"/>
      <c r="L37" s="42"/>
      <c r="M37" s="56">
        <f t="shared" si="0"/>
        <v>1034500</v>
      </c>
      <c r="N37" s="10"/>
      <c r="O37" s="2"/>
    </row>
    <row r="38" spans="1:16" s="12" customFormat="1" x14ac:dyDescent="0.25">
      <c r="A38" s="3" t="s">
        <v>39</v>
      </c>
      <c r="B38" s="57"/>
      <c r="C38" s="6"/>
      <c r="D38" s="11"/>
      <c r="E38" s="58">
        <f>[1]Sheet8!$O$9</f>
        <v>674250</v>
      </c>
      <c r="F38" s="57"/>
      <c r="G38" s="59"/>
      <c r="H38" s="11"/>
      <c r="I38" s="60"/>
      <c r="J38" s="11"/>
      <c r="K38" s="57"/>
      <c r="L38" s="60"/>
      <c r="M38" s="56">
        <f t="shared" si="0"/>
        <v>674250</v>
      </c>
      <c r="N38" s="11"/>
      <c r="O38" s="58"/>
    </row>
    <row r="39" spans="1:16" s="12" customFormat="1" x14ac:dyDescent="0.25">
      <c r="A39" s="11" t="s">
        <v>25</v>
      </c>
      <c r="B39" s="57"/>
      <c r="C39" s="6">
        <f>'[1]QRF MOOE'!$P$4+'[1]QRF MOOE'!$P$16</f>
        <v>145222</v>
      </c>
      <c r="D39" s="11"/>
      <c r="E39" s="58">
        <f>[1]Sheet8!$O$23+[1]Sheet8!$O$10+270000+288000+15500+50000+18800+23600+60400+20000</f>
        <v>1211995.95</v>
      </c>
      <c r="F39" s="57"/>
      <c r="G39" s="59"/>
      <c r="H39" s="11"/>
      <c r="I39" s="60"/>
      <c r="J39" s="11"/>
      <c r="K39" s="57"/>
      <c r="L39" s="60"/>
      <c r="M39" s="56">
        <f t="shared" si="0"/>
        <v>1357217.95</v>
      </c>
      <c r="N39" s="11"/>
      <c r="O39" s="58"/>
    </row>
    <row r="40" spans="1:16" x14ac:dyDescent="0.25">
      <c r="A40" s="79" t="s">
        <v>34</v>
      </c>
      <c r="B40" s="39"/>
      <c r="C40" s="5"/>
      <c r="D40" s="10"/>
      <c r="E40" s="2">
        <f>'[1]70%'!$N$1+'[1]70%'!$N$3</f>
        <v>140000</v>
      </c>
      <c r="F40" s="39"/>
      <c r="G40" s="41"/>
      <c r="H40" s="10"/>
      <c r="I40" s="42"/>
      <c r="J40" s="10"/>
      <c r="K40" s="39"/>
      <c r="L40" s="42"/>
      <c r="M40" s="56">
        <f t="shared" si="0"/>
        <v>140000</v>
      </c>
      <c r="N40" s="10"/>
    </row>
    <row r="41" spans="1:16" x14ac:dyDescent="0.25">
      <c r="A41" s="79" t="s">
        <v>35</v>
      </c>
      <c r="B41" s="39"/>
      <c r="C41" s="5"/>
      <c r="D41" s="10"/>
      <c r="E41" s="2">
        <f>'[1]70%'!$N$2</f>
        <v>70000</v>
      </c>
      <c r="F41" s="39"/>
      <c r="G41" s="41"/>
      <c r="H41" s="10"/>
      <c r="I41" s="42"/>
      <c r="J41" s="10"/>
      <c r="K41" s="39"/>
      <c r="L41" s="42"/>
      <c r="M41" s="56">
        <f t="shared" si="0"/>
        <v>70000</v>
      </c>
      <c r="N41" s="10"/>
    </row>
    <row r="42" spans="1:16" x14ac:dyDescent="0.25">
      <c r="A42" s="79" t="s">
        <v>40</v>
      </c>
      <c r="B42" s="39"/>
      <c r="C42" s="5"/>
      <c r="D42" s="10"/>
      <c r="E42" s="2">
        <v>58000</v>
      </c>
      <c r="F42" s="39"/>
      <c r="G42" s="41"/>
      <c r="H42" s="10"/>
      <c r="I42" s="42"/>
      <c r="J42" s="10"/>
      <c r="K42" s="39"/>
      <c r="L42" s="42"/>
      <c r="M42" s="56">
        <f t="shared" si="0"/>
        <v>58000</v>
      </c>
      <c r="N42" s="10"/>
    </row>
    <row r="43" spans="1:16" x14ac:dyDescent="0.25">
      <c r="A43" s="79"/>
      <c r="B43" s="39"/>
      <c r="C43" s="5"/>
      <c r="D43" s="10"/>
      <c r="E43" s="2"/>
      <c r="F43" s="39"/>
      <c r="G43" s="41"/>
      <c r="H43" s="10"/>
      <c r="I43" s="42"/>
      <c r="J43" s="10"/>
      <c r="K43" s="39"/>
      <c r="L43" s="42"/>
      <c r="M43" s="56"/>
      <c r="N43" s="10"/>
    </row>
    <row r="44" spans="1:16" x14ac:dyDescent="0.25">
      <c r="A44" s="79"/>
      <c r="B44" s="39"/>
      <c r="C44" s="5"/>
      <c r="D44" s="10"/>
      <c r="E44" s="2"/>
      <c r="F44" s="39"/>
      <c r="G44" s="41"/>
      <c r="H44" s="10"/>
      <c r="I44" s="42"/>
      <c r="J44" s="10"/>
      <c r="K44" s="39"/>
      <c r="L44" s="42"/>
      <c r="M44" s="56"/>
      <c r="N44" s="10"/>
    </row>
    <row r="45" spans="1:16" x14ac:dyDescent="0.25">
      <c r="A45" s="10"/>
      <c r="B45" s="39"/>
      <c r="C45" s="5"/>
      <c r="D45" s="10"/>
      <c r="E45" s="40"/>
      <c r="F45" s="39"/>
      <c r="G45" s="41"/>
      <c r="H45" s="10"/>
      <c r="I45" s="42"/>
      <c r="J45" s="10"/>
      <c r="K45" s="39"/>
      <c r="L45" s="42"/>
      <c r="M45" s="56"/>
      <c r="N45" s="10"/>
      <c r="P45" s="13"/>
    </row>
    <row r="46" spans="1:16" s="70" customFormat="1" x14ac:dyDescent="0.25">
      <c r="A46" s="71" t="s">
        <v>28</v>
      </c>
      <c r="B46" s="72"/>
      <c r="C46" s="73">
        <f>SUM(C29:C45)</f>
        <v>1511832.18</v>
      </c>
      <c r="D46" s="80">
        <f t="shared" ref="D46:F46" si="1">SUM(D29:D45)</f>
        <v>0</v>
      </c>
      <c r="E46" s="82">
        <f t="shared" si="1"/>
        <v>3058998.95</v>
      </c>
      <c r="F46" s="81">
        <f t="shared" si="1"/>
        <v>0</v>
      </c>
      <c r="G46" s="75"/>
      <c r="H46" s="71"/>
      <c r="I46" s="72"/>
      <c r="J46" s="71"/>
      <c r="K46" s="74"/>
      <c r="L46" s="72"/>
      <c r="M46" s="76">
        <f>SUM(M29:M45)</f>
        <v>4570831.13</v>
      </c>
      <c r="N46" s="77"/>
      <c r="O46" s="77"/>
      <c r="P46" s="78"/>
    </row>
    <row r="47" spans="1:16" ht="15.75" thickBot="1" x14ac:dyDescent="0.3">
      <c r="A47" s="61" t="s">
        <v>29</v>
      </c>
      <c r="B47" s="62"/>
      <c r="C47" s="63">
        <f>C26-C46</f>
        <v>1862012.22</v>
      </c>
      <c r="D47" s="61"/>
      <c r="E47" s="64">
        <f>E26-E46</f>
        <v>18454286.710000001</v>
      </c>
      <c r="F47" s="65"/>
      <c r="G47" s="66"/>
      <c r="H47" s="61"/>
      <c r="I47" s="62"/>
      <c r="J47" s="61"/>
      <c r="K47" s="65"/>
      <c r="L47" s="62"/>
      <c r="M47" s="67">
        <f>M26-M46</f>
        <v>20316298.93</v>
      </c>
      <c r="O47" s="13"/>
      <c r="P47" s="14"/>
    </row>
    <row r="48" spans="1:16" ht="15.75" thickTop="1" x14ac:dyDescent="0.25">
      <c r="A48" s="52"/>
      <c r="B48" s="52"/>
      <c r="C48" s="68"/>
      <c r="D48" s="52"/>
      <c r="E48" s="51"/>
      <c r="F48" s="52"/>
      <c r="G48" s="52"/>
      <c r="H48" s="52"/>
      <c r="I48" s="52"/>
      <c r="J48" s="52"/>
      <c r="K48" s="52"/>
      <c r="L48" s="52"/>
      <c r="M48" s="69"/>
      <c r="O48" s="1"/>
    </row>
    <row r="49" spans="1:13" x14ac:dyDescent="0.25">
      <c r="A49" s="52"/>
      <c r="B49" s="52"/>
      <c r="C49" s="68"/>
      <c r="D49" s="52"/>
      <c r="E49" s="51"/>
      <c r="F49" s="52"/>
      <c r="G49" s="52"/>
      <c r="H49" s="52"/>
      <c r="I49" s="52"/>
      <c r="J49" s="52"/>
      <c r="K49" s="52"/>
      <c r="L49" s="52"/>
      <c r="M49" s="69"/>
    </row>
    <row r="50" spans="1:13" x14ac:dyDescent="0.25">
      <c r="A50" s="52" t="s">
        <v>30</v>
      </c>
      <c r="B50" s="52"/>
      <c r="C50" s="68"/>
      <c r="D50" s="52"/>
      <c r="E50" s="51"/>
      <c r="F50" s="52"/>
      <c r="G50" s="52"/>
      <c r="H50" s="52"/>
      <c r="I50" s="52"/>
      <c r="J50" s="52"/>
      <c r="K50" s="52"/>
      <c r="L50" s="52"/>
      <c r="M50" s="69"/>
    </row>
    <row r="54" spans="1:13" x14ac:dyDescent="0.25">
      <c r="B54" s="70" t="s">
        <v>41</v>
      </c>
    </row>
    <row r="55" spans="1:13" x14ac:dyDescent="0.25">
      <c r="B55" s="8" t="s">
        <v>42</v>
      </c>
    </row>
    <row r="59" spans="1:13" x14ac:dyDescent="0.25">
      <c r="A59" s="39"/>
      <c r="B59" s="39"/>
      <c r="C59" s="2"/>
      <c r="D59" s="39"/>
      <c r="E59" s="39"/>
      <c r="F59" s="39"/>
      <c r="G59" s="39"/>
      <c r="H59" s="39"/>
      <c r="I59" s="39"/>
      <c r="J59" s="39"/>
      <c r="K59" s="39"/>
      <c r="L59" s="39"/>
      <c r="M59" s="39"/>
    </row>
  </sheetData>
  <mergeCells count="5">
    <mergeCell ref="A4:M4"/>
    <mergeCell ref="A5:M5"/>
    <mergeCell ref="A6:M6"/>
    <mergeCell ref="A10:B10"/>
    <mergeCell ref="C10:E10"/>
  </mergeCells>
  <pageMargins left="0.45" right="0.4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BAC</cp:lastModifiedBy>
  <cp:lastPrinted>2021-08-26T06:53:48Z</cp:lastPrinted>
  <dcterms:created xsi:type="dcterms:W3CDTF">2020-11-26T00:46:03Z</dcterms:created>
  <dcterms:modified xsi:type="dcterms:W3CDTF">2021-08-28T01:48:21Z</dcterms:modified>
</cp:coreProperties>
</file>