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\Desktop\Richelle-Fdp (1st Q)-2021\"/>
    </mc:Choice>
  </mc:AlternateContent>
  <bookViews>
    <workbookView xWindow="360" yWindow="75" windowWidth="10515" windowHeight="2895"/>
  </bookViews>
  <sheets>
    <sheet name="Trust Fund Utilization" sheetId="2" r:id="rId1"/>
  </sheets>
  <definedNames>
    <definedName name="_xlnm.Print_Titles" localSheetId="0">'Trust Fund Utilization'!$1:$8</definedName>
  </definedNames>
  <calcPr calcId="162913"/>
</workbook>
</file>

<file path=xl/calcChain.xml><?xml version="1.0" encoding="utf-8"?>
<calcChain xmlns="http://schemas.openxmlformats.org/spreadsheetml/2006/main">
  <c r="G16" i="2" l="1"/>
  <c r="G13" i="2"/>
  <c r="G20" i="2"/>
  <c r="F24" i="2"/>
  <c r="G25" i="2"/>
  <c r="G23" i="2"/>
  <c r="F37" i="2"/>
  <c r="F36" i="2"/>
  <c r="C33" i="2" l="1"/>
  <c r="F35" i="2"/>
  <c r="F34" i="2" l="1"/>
  <c r="G32" i="2" l="1"/>
  <c r="G29" i="2"/>
  <c r="G22" i="2"/>
  <c r="C19" i="2"/>
  <c r="G19" i="2" s="1"/>
  <c r="G17" i="2"/>
  <c r="G14" i="2"/>
  <c r="C13" i="2"/>
  <c r="C11" i="2"/>
  <c r="F32" i="2" l="1"/>
  <c r="F17" i="2"/>
  <c r="G9" i="2"/>
  <c r="F33" i="2"/>
  <c r="F31" i="2" l="1"/>
  <c r="F21" i="2" l="1"/>
  <c r="F22" i="2"/>
  <c r="F23" i="2"/>
  <c r="F25" i="2"/>
  <c r="F26" i="2"/>
  <c r="F27" i="2"/>
  <c r="F28" i="2"/>
  <c r="F29" i="2"/>
  <c r="F30" i="2"/>
  <c r="F20" i="2" l="1"/>
  <c r="F19" i="2" l="1"/>
  <c r="F18" i="2" l="1"/>
  <c r="F14" i="2" l="1"/>
  <c r="F13" i="2"/>
  <c r="C9" i="2"/>
  <c r="F11" i="2" l="1"/>
  <c r="F15" i="2"/>
  <c r="F16" i="2"/>
  <c r="G12" i="2" l="1"/>
  <c r="F12" i="2" l="1"/>
  <c r="F10" i="2"/>
  <c r="F9" i="2"/>
</calcChain>
</file>

<file path=xl/comments1.xml><?xml version="1.0" encoding="utf-8"?>
<comments xmlns="http://schemas.openxmlformats.org/spreadsheetml/2006/main">
  <authors>
    <author>ACCOUNTING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ACCOUNTING:</t>
        </r>
        <r>
          <rPr>
            <sz val="9"/>
            <color indexed="81"/>
            <rFont val="Tahoma"/>
            <family val="2"/>
          </rPr>
          <t xml:space="preserve">
with 2nd tranche 575,
070.00</t>
        </r>
      </text>
    </comment>
  </commentList>
</comments>
</file>

<file path=xl/sharedStrings.xml><?xml version="1.0" encoding="utf-8"?>
<sst xmlns="http://schemas.openxmlformats.org/spreadsheetml/2006/main" count="132" uniqueCount="90">
  <si>
    <t>Program or Project</t>
  </si>
  <si>
    <t>Location</t>
  </si>
  <si>
    <t>Total Cost</t>
  </si>
  <si>
    <t>Date Started</t>
  </si>
  <si>
    <t>Project Status</t>
  </si>
  <si>
    <t>% of Completion</t>
  </si>
  <si>
    <t>Remarks</t>
  </si>
  <si>
    <t>Target Completion Date</t>
  </si>
  <si>
    <t>Total Cost Incurred to Date</t>
  </si>
  <si>
    <t>CONSOLIDATED QUARTERLY REPORT ON GOVERNMENT PROJECT, PROGRAMS, or ACTIVITIES</t>
  </si>
  <si>
    <t>LCE</t>
  </si>
  <si>
    <t>Miagao, Iloilo</t>
  </si>
  <si>
    <t>No. of Extensions, if Any</t>
  </si>
  <si>
    <t>Province, City or Municipality: Miagao</t>
  </si>
  <si>
    <t>December 2015</t>
  </si>
  <si>
    <t>Brgy. Oyungan, Miagao, Iloilo</t>
  </si>
  <si>
    <t>October 2015</t>
  </si>
  <si>
    <t>December 2016</t>
  </si>
  <si>
    <t>Training on Fish Sanctuary  Mat. &amp; Inst'l.</t>
  </si>
  <si>
    <t>Multi-Purpose Hall, Brgy. Damilisan, Miagao, Iloilo</t>
  </si>
  <si>
    <t>Brgy. Damilisan     Miagao, Iloilo</t>
  </si>
  <si>
    <t>December 2017</t>
  </si>
  <si>
    <t>November 2016</t>
  </si>
  <si>
    <t>December 2018</t>
  </si>
  <si>
    <t>Purchase of Relocation Site Sitio Pay Hudan</t>
  </si>
  <si>
    <t>Septemebr 2017</t>
  </si>
  <si>
    <t>Livelihood Program to Livelihood Project</t>
  </si>
  <si>
    <t>Philhealth Capitation fund DOH 3rd &amp; 4th qtr. 2014 &amp; 2015</t>
  </si>
  <si>
    <t>Brgy. Tabunacan Miagao, Iloilo</t>
  </si>
  <si>
    <t>Brgy. Food Terminal ( Brgy. Dawog, Igbugo, Igdalaquit &amp; La Consolacion)</t>
  </si>
  <si>
    <t>January 2017</t>
  </si>
  <si>
    <t>December 2019</t>
  </si>
  <si>
    <t>Technology Training on Garlic and Onion Production, Post Harvest and Marketing Training</t>
  </si>
  <si>
    <t xml:space="preserve"> January 2017</t>
  </si>
  <si>
    <t>BUB Integrated Community Food Production (ICFP) Project</t>
  </si>
  <si>
    <t>Multi-Purpose Teen Center Palaca-Damilisan NHS</t>
  </si>
  <si>
    <t>January 2019</t>
  </si>
  <si>
    <t>September 2019</t>
  </si>
  <si>
    <t>December 2020</t>
  </si>
  <si>
    <t>Construction of Food Terminal/Trading Post</t>
  </si>
  <si>
    <t>Slaughterhouse Compound, Miagao, Iloilo</t>
  </si>
  <si>
    <t>Construction of Multi -Purpose JRBB Hall</t>
  </si>
  <si>
    <t xml:space="preserve"> December 17, 2019</t>
  </si>
  <si>
    <t>Local Accountant</t>
  </si>
  <si>
    <t>Construction of Dike Brgy. Maninila</t>
  </si>
  <si>
    <t>Brgy. Maninila, Miagao, Iloilo</t>
  </si>
  <si>
    <t>January. 17, 2020</t>
  </si>
  <si>
    <t>Construction of River Bank Brgy. Frantilla &amp; Paro-on</t>
  </si>
  <si>
    <t>Brgy. Frantilla &amp; Brgy. Paro-on , Miagao, Iloilo</t>
  </si>
  <si>
    <t>Construction of Slope Protection Brgy. Cagbang</t>
  </si>
  <si>
    <t>Brgy. Cagbang, Miagao, Iloilo</t>
  </si>
  <si>
    <t>Purchase of Monoblock Chair Liga ng nga Barangay</t>
  </si>
  <si>
    <t>February 10, 2020</t>
  </si>
  <si>
    <t>Construction of Brgy. Oyungan Senior Cittizen Center</t>
  </si>
  <si>
    <t>Brgy. Dingle, Miagao, Iloilo</t>
  </si>
  <si>
    <t>Construction of Water System Brgy. Sag-on</t>
  </si>
  <si>
    <t>Brgy. Sag-on, Miagao, Iloilo</t>
  </si>
  <si>
    <t>Construction of Solar Lights Tumagbok- Plaza</t>
  </si>
  <si>
    <t>February 28, 2020</t>
  </si>
  <si>
    <t>F/A Various Social Activities( Salakayan 2020</t>
  </si>
  <si>
    <t>March 5, 2020</t>
  </si>
  <si>
    <t>Construction of Camp. Monteclaro Multi-Purpose Bldg. Including Pavement</t>
  </si>
  <si>
    <t>March 3, 2020</t>
  </si>
  <si>
    <t>February 2020</t>
  </si>
  <si>
    <t>Upgrading/Rehabilitation/Repair of BHS</t>
  </si>
  <si>
    <t>Construction of Bacolod Elementary School Multipurpose Building including Pavement</t>
  </si>
  <si>
    <t xml:space="preserve"> December 2020</t>
  </si>
  <si>
    <t xml:space="preserve">Financial Assistance for the Installation/maintenance of Quarantine facility </t>
  </si>
  <si>
    <t>August 2020</t>
  </si>
  <si>
    <t>Completion of RHU II</t>
  </si>
  <si>
    <t>Brgy. Guibungan, Miagao, Iloilo</t>
  </si>
  <si>
    <t>September 2020</t>
  </si>
  <si>
    <t>December 2021</t>
  </si>
  <si>
    <t>Concreting of Access Road Brgy. Dingle &amp; Retaining Wall Brgy. Wayang</t>
  </si>
  <si>
    <t xml:space="preserve">Upgrading of Sitio Gines, Palaca- Buenavista-Tugura-ao Road </t>
  </si>
  <si>
    <t>November 2020</t>
  </si>
  <si>
    <t>Completion of RHU 1</t>
  </si>
  <si>
    <t>Municipal Compound, Miagao, Iloilo</t>
  </si>
  <si>
    <t>September 2015</t>
  </si>
  <si>
    <t xml:space="preserve">FOR THE 1st QUARTER 2021 </t>
  </si>
  <si>
    <t>Construction of Solar Lights UPV Junction Box - to Brgy. Mambatad</t>
  </si>
  <si>
    <t xml:space="preserve"> January 22, 2021</t>
  </si>
  <si>
    <t xml:space="preserve"> December 2021</t>
  </si>
  <si>
    <t>Hanging Bridge Brgy. Naclub</t>
  </si>
  <si>
    <t>Brgy. Naclub, Miagao, Iloilo</t>
  </si>
  <si>
    <t>March 11, 2021</t>
  </si>
  <si>
    <t xml:space="preserve"> March 2022</t>
  </si>
  <si>
    <t>We hereby certify that we have reviewed the contents and hereby attest to the veracity and correctness of the data or information contained in this document.</t>
  </si>
  <si>
    <t xml:space="preserve">    (Sgd.) MAYLENE T. SERVIDAD</t>
  </si>
  <si>
    <t>( Sgd.) HON. MACARIO N. NAPULAN, M.D.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</si>
</sst>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166" fontId="2" fillId="0" borderId="0" xfId="1" applyNumberFormat="1" applyFont="1" applyFill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Alignment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4" fontId="2" fillId="0" borderId="1" xfId="0" quotePrefix="1" applyNumberFormat="1" applyFont="1" applyFill="1" applyBorder="1" applyAlignment="1">
      <alignment horizontal="center" vertical="center" wrapText="1"/>
    </xf>
    <xf numFmtId="17" fontId="2" fillId="0" borderId="1" xfId="0" quotePrefix="1" applyNumberFormat="1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17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5" fontId="2" fillId="0" borderId="1" xfId="3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0" xfId="1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6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</cellXfs>
  <cellStyles count="4">
    <cellStyle name="Comma" xfId="3" builtinId="3"/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3"/>
  <sheetViews>
    <sheetView tabSelected="1" topLeftCell="A37" workbookViewId="0">
      <selection activeCell="F47" sqref="F47"/>
    </sheetView>
  </sheetViews>
  <sheetFormatPr defaultColWidth="17.42578125" defaultRowHeight="15" x14ac:dyDescent="0.25"/>
  <cols>
    <col min="1" max="1" width="30.7109375" style="1" customWidth="1"/>
    <col min="2" max="2" width="23.7109375" style="1" customWidth="1"/>
    <col min="3" max="3" width="15.5703125" style="4" customWidth="1"/>
    <col min="4" max="4" width="24" style="1" customWidth="1"/>
    <col min="5" max="5" width="16.140625" style="13" customWidth="1"/>
    <col min="6" max="6" width="16.5703125" style="13" customWidth="1"/>
    <col min="7" max="7" width="18.7109375" style="4" customWidth="1"/>
    <col min="8" max="8" width="15.140625" style="1" customWidth="1"/>
    <col min="9" max="9" width="21.140625" style="1" customWidth="1"/>
    <col min="10" max="16384" width="17.42578125" style="1"/>
  </cols>
  <sheetData>
    <row r="1" spans="1:9" x14ac:dyDescent="0.25">
      <c r="A1" s="36" t="s">
        <v>9</v>
      </c>
      <c r="B1" s="36"/>
      <c r="C1" s="36"/>
      <c r="D1" s="36"/>
      <c r="E1" s="36"/>
      <c r="F1" s="36"/>
      <c r="G1" s="36"/>
      <c r="H1" s="36"/>
      <c r="I1" s="36"/>
    </row>
    <row r="2" spans="1:9" x14ac:dyDescent="0.25">
      <c r="A2" s="36" t="s">
        <v>79</v>
      </c>
      <c r="B2" s="36"/>
      <c r="C2" s="36"/>
      <c r="D2" s="36"/>
      <c r="E2" s="36"/>
      <c r="F2" s="36"/>
      <c r="G2" s="36"/>
      <c r="H2" s="36"/>
      <c r="I2" s="36"/>
    </row>
    <row r="3" spans="1:9" ht="8.25" customHeight="1" x14ac:dyDescent="0.25"/>
    <row r="4" spans="1:9" x14ac:dyDescent="0.25">
      <c r="A4" s="2" t="s">
        <v>13</v>
      </c>
      <c r="B4" s="2"/>
      <c r="C4" s="8"/>
      <c r="D4" s="2"/>
      <c r="G4" s="2"/>
      <c r="H4" s="2"/>
      <c r="I4" s="2"/>
    </row>
    <row r="5" spans="1:9" ht="10.5" customHeight="1" x14ac:dyDescent="0.25"/>
    <row r="6" spans="1:9" ht="15" customHeight="1" x14ac:dyDescent="0.25">
      <c r="A6" s="39" t="s">
        <v>0</v>
      </c>
      <c r="B6" s="39" t="s">
        <v>1</v>
      </c>
      <c r="C6" s="43" t="s">
        <v>2</v>
      </c>
      <c r="D6" s="44" t="s">
        <v>3</v>
      </c>
      <c r="E6" s="44" t="s">
        <v>7</v>
      </c>
      <c r="F6" s="39" t="s">
        <v>4</v>
      </c>
      <c r="G6" s="39"/>
      <c r="H6" s="44" t="s">
        <v>12</v>
      </c>
      <c r="I6" s="39" t="s">
        <v>6</v>
      </c>
    </row>
    <row r="7" spans="1:9" ht="12.75" customHeight="1" x14ac:dyDescent="0.25">
      <c r="A7" s="39"/>
      <c r="B7" s="39"/>
      <c r="C7" s="43"/>
      <c r="D7" s="44"/>
      <c r="E7" s="44"/>
      <c r="F7" s="39" t="s">
        <v>5</v>
      </c>
      <c r="G7" s="40" t="s">
        <v>8</v>
      </c>
      <c r="H7" s="44"/>
      <c r="I7" s="39"/>
    </row>
    <row r="8" spans="1:9" ht="16.5" customHeight="1" x14ac:dyDescent="0.25">
      <c r="A8" s="39"/>
      <c r="B8" s="39"/>
      <c r="C8" s="43"/>
      <c r="D8" s="44"/>
      <c r="E8" s="44"/>
      <c r="F8" s="39"/>
      <c r="G8" s="40"/>
      <c r="H8" s="44"/>
      <c r="I8" s="39"/>
    </row>
    <row r="9" spans="1:9" s="3" customFormat="1" ht="34.5" customHeight="1" x14ac:dyDescent="0.25">
      <c r="A9" s="5" t="s">
        <v>34</v>
      </c>
      <c r="B9" s="29" t="s">
        <v>11</v>
      </c>
      <c r="C9" s="20">
        <f>1260000+840000</f>
        <v>2100000</v>
      </c>
      <c r="D9" s="30" t="s">
        <v>14</v>
      </c>
      <c r="E9" s="18" t="s">
        <v>17</v>
      </c>
      <c r="F9" s="23">
        <f t="shared" ref="F9" si="0">G9/C9</f>
        <v>0.52432798571428574</v>
      </c>
      <c r="G9" s="20">
        <f>999170+27000+441.93+23460+44500+5550+267.96+698.88</f>
        <v>1101088.77</v>
      </c>
      <c r="H9" s="6"/>
      <c r="I9" s="6"/>
    </row>
    <row r="10" spans="1:9" s="3" customFormat="1" ht="30" x14ac:dyDescent="0.25">
      <c r="A10" s="5" t="s">
        <v>19</v>
      </c>
      <c r="B10" s="18" t="s">
        <v>20</v>
      </c>
      <c r="C10" s="20">
        <v>200000</v>
      </c>
      <c r="D10" s="22" t="s">
        <v>78</v>
      </c>
      <c r="E10" s="29"/>
      <c r="F10" s="23">
        <f t="shared" ref="F10:F12" si="1">G10/C10</f>
        <v>0</v>
      </c>
      <c r="G10" s="20">
        <v>0</v>
      </c>
      <c r="H10" s="6"/>
      <c r="I10" s="6"/>
    </row>
    <row r="11" spans="1:9" s="3" customFormat="1" ht="30" x14ac:dyDescent="0.25">
      <c r="A11" s="5" t="s">
        <v>27</v>
      </c>
      <c r="B11" s="18" t="s">
        <v>11</v>
      </c>
      <c r="C11" s="20">
        <f>874000+588875+593500</f>
        <v>2056375</v>
      </c>
      <c r="D11" s="21" t="s">
        <v>22</v>
      </c>
      <c r="E11" s="22" t="s">
        <v>21</v>
      </c>
      <c r="F11" s="23">
        <f t="shared" si="1"/>
        <v>0.69589527201993795</v>
      </c>
      <c r="G11" s="31">
        <v>1431021.64</v>
      </c>
      <c r="I11" s="7"/>
    </row>
    <row r="12" spans="1:9" s="3" customFormat="1" ht="30" x14ac:dyDescent="0.25">
      <c r="A12" s="5" t="s">
        <v>18</v>
      </c>
      <c r="B12" s="18" t="s">
        <v>11</v>
      </c>
      <c r="C12" s="20">
        <v>300000</v>
      </c>
      <c r="D12" s="30" t="s">
        <v>16</v>
      </c>
      <c r="E12" s="18" t="s">
        <v>17</v>
      </c>
      <c r="F12" s="23">
        <f t="shared" si="1"/>
        <v>0.76571500000000003</v>
      </c>
      <c r="G12" s="20">
        <f>159065.5+70649</f>
        <v>229714.5</v>
      </c>
      <c r="H12" s="7"/>
      <c r="I12" s="7"/>
    </row>
    <row r="13" spans="1:9" s="3" customFormat="1" ht="48" customHeight="1" x14ac:dyDescent="0.25">
      <c r="A13" s="9" t="s">
        <v>29</v>
      </c>
      <c r="B13" s="18" t="s">
        <v>11</v>
      </c>
      <c r="C13" s="20">
        <f>830800+575070</f>
        <v>1405870</v>
      </c>
      <c r="D13" s="21" t="s">
        <v>30</v>
      </c>
      <c r="E13" s="32" t="s">
        <v>66</v>
      </c>
      <c r="F13" s="23">
        <f>G13/C13</f>
        <v>0.73053255279648899</v>
      </c>
      <c r="G13" s="20">
        <f>175375+529064.8+49450+9000+138944+55200+70000</f>
        <v>1027033.8</v>
      </c>
      <c r="H13" s="7"/>
      <c r="I13" s="7"/>
    </row>
    <row r="14" spans="1:9" s="3" customFormat="1" ht="48" customHeight="1" x14ac:dyDescent="0.25">
      <c r="A14" s="9" t="s">
        <v>32</v>
      </c>
      <c r="B14" s="18" t="s">
        <v>11</v>
      </c>
      <c r="C14" s="20">
        <v>1169000</v>
      </c>
      <c r="D14" s="21" t="s">
        <v>33</v>
      </c>
      <c r="E14" s="32" t="s">
        <v>23</v>
      </c>
      <c r="F14" s="23">
        <f>G14/C14</f>
        <v>0.6578832335329341</v>
      </c>
      <c r="G14" s="20">
        <f>675913.5+93152</f>
        <v>769065.5</v>
      </c>
      <c r="H14" s="10"/>
      <c r="I14" s="7"/>
    </row>
    <row r="15" spans="1:9" s="3" customFormat="1" ht="28.5" customHeight="1" x14ac:dyDescent="0.25">
      <c r="A15" s="5" t="s">
        <v>24</v>
      </c>
      <c r="B15" s="18" t="s">
        <v>11</v>
      </c>
      <c r="C15" s="20">
        <v>300000</v>
      </c>
      <c r="D15" s="21" t="s">
        <v>25</v>
      </c>
      <c r="E15" s="22" t="s">
        <v>23</v>
      </c>
      <c r="F15" s="23">
        <f t="shared" ref="F15:F31" si="2">G15/C15</f>
        <v>0</v>
      </c>
      <c r="G15" s="20"/>
      <c r="H15" s="6"/>
      <c r="I15" s="6"/>
    </row>
    <row r="16" spans="1:9" s="3" customFormat="1" ht="28.5" customHeight="1" x14ac:dyDescent="0.25">
      <c r="A16" s="5" t="s">
        <v>26</v>
      </c>
      <c r="B16" s="18" t="s">
        <v>11</v>
      </c>
      <c r="C16" s="20">
        <v>3440000</v>
      </c>
      <c r="D16" s="21" t="s">
        <v>21</v>
      </c>
      <c r="E16" s="22" t="s">
        <v>23</v>
      </c>
      <c r="F16" s="23">
        <f t="shared" si="2"/>
        <v>0.92840277616279065</v>
      </c>
      <c r="G16" s="20">
        <f>C16-246294.45</f>
        <v>3193705.55</v>
      </c>
      <c r="H16" s="7"/>
      <c r="I16" s="7"/>
    </row>
    <row r="17" spans="1:9" s="3" customFormat="1" ht="32.25" customHeight="1" x14ac:dyDescent="0.25">
      <c r="A17" s="5" t="s">
        <v>39</v>
      </c>
      <c r="B17" s="18" t="s">
        <v>40</v>
      </c>
      <c r="C17" s="20">
        <v>900000</v>
      </c>
      <c r="D17" s="21" t="s">
        <v>36</v>
      </c>
      <c r="E17" s="22" t="s">
        <v>31</v>
      </c>
      <c r="F17" s="23">
        <f>G17/C17</f>
        <v>0.75083333333333335</v>
      </c>
      <c r="G17" s="20">
        <f>152150+139650+17150+24500+29400+29400+22050+98800+24500+26950+111200</f>
        <v>675750</v>
      </c>
      <c r="H17" s="14"/>
      <c r="I17" s="7"/>
    </row>
    <row r="18" spans="1:9" s="3" customFormat="1" ht="32.25" customHeight="1" x14ac:dyDescent="0.25">
      <c r="A18" s="5" t="s">
        <v>35</v>
      </c>
      <c r="B18" s="18" t="s">
        <v>28</v>
      </c>
      <c r="C18" s="20">
        <v>300000</v>
      </c>
      <c r="D18" s="21" t="s">
        <v>36</v>
      </c>
      <c r="E18" s="22"/>
      <c r="F18" s="23">
        <f t="shared" si="2"/>
        <v>0</v>
      </c>
      <c r="G18" s="20"/>
      <c r="H18" s="11"/>
      <c r="I18" s="11"/>
    </row>
    <row r="19" spans="1:9" s="3" customFormat="1" ht="32.25" customHeight="1" x14ac:dyDescent="0.25">
      <c r="A19" s="5" t="s">
        <v>64</v>
      </c>
      <c r="B19" s="18" t="s">
        <v>11</v>
      </c>
      <c r="C19" s="20">
        <f>1500000+800000+400000</f>
        <v>2700000</v>
      </c>
      <c r="D19" s="21" t="s">
        <v>37</v>
      </c>
      <c r="E19" s="22" t="s">
        <v>38</v>
      </c>
      <c r="F19" s="23">
        <f t="shared" si="2"/>
        <v>0.86867396666666663</v>
      </c>
      <c r="G19" s="20">
        <f>C19-354580.29</f>
        <v>2345419.71</v>
      </c>
      <c r="H19" s="12"/>
      <c r="I19" s="7"/>
    </row>
    <row r="20" spans="1:9" s="3" customFormat="1" ht="30" x14ac:dyDescent="0.25">
      <c r="A20" s="5" t="s">
        <v>41</v>
      </c>
      <c r="B20" s="18" t="s">
        <v>11</v>
      </c>
      <c r="C20" s="20">
        <v>965000</v>
      </c>
      <c r="D20" s="21" t="s">
        <v>42</v>
      </c>
      <c r="E20" s="22" t="s">
        <v>38</v>
      </c>
      <c r="F20" s="23">
        <f t="shared" si="2"/>
        <v>0.87142694300518131</v>
      </c>
      <c r="G20" s="20">
        <f>32400+19950+21500+4750+7500+8250+6000+6750+6000+5250+7500+8250+9750+16200+3650+19800+19800+554927+5400+19800+8500+19800+7200+12100+9900</f>
        <v>840927</v>
      </c>
      <c r="H20" s="26"/>
      <c r="I20" s="7"/>
    </row>
    <row r="21" spans="1:9" s="3" customFormat="1" ht="30" x14ac:dyDescent="0.25">
      <c r="A21" s="5" t="s">
        <v>44</v>
      </c>
      <c r="B21" s="18" t="s">
        <v>45</v>
      </c>
      <c r="C21" s="20">
        <v>3560000</v>
      </c>
      <c r="D21" s="21" t="s">
        <v>46</v>
      </c>
      <c r="E21" s="22" t="s">
        <v>72</v>
      </c>
      <c r="F21" s="23">
        <f t="shared" si="2"/>
        <v>0.14978513483146066</v>
      </c>
      <c r="G21" s="20">
        <v>533235.07999999996</v>
      </c>
      <c r="H21" s="24"/>
      <c r="I21" s="24"/>
    </row>
    <row r="22" spans="1:9" s="3" customFormat="1" ht="30" x14ac:dyDescent="0.25">
      <c r="A22" s="5" t="s">
        <v>47</v>
      </c>
      <c r="B22" s="18" t="s">
        <v>48</v>
      </c>
      <c r="C22" s="20">
        <v>3060000</v>
      </c>
      <c r="D22" s="21" t="s">
        <v>46</v>
      </c>
      <c r="E22" s="22" t="s">
        <v>72</v>
      </c>
      <c r="F22" s="23">
        <f t="shared" si="2"/>
        <v>0.12115245098039215</v>
      </c>
      <c r="G22" s="20">
        <f>370726.5</f>
        <v>370726.5</v>
      </c>
      <c r="H22" s="15"/>
      <c r="I22" s="15"/>
    </row>
    <row r="23" spans="1:9" s="3" customFormat="1" ht="30" x14ac:dyDescent="0.25">
      <c r="A23" s="5" t="s">
        <v>49</v>
      </c>
      <c r="B23" s="18" t="s">
        <v>50</v>
      </c>
      <c r="C23" s="20">
        <v>3780000</v>
      </c>
      <c r="D23" s="21" t="s">
        <v>46</v>
      </c>
      <c r="E23" s="22" t="s">
        <v>72</v>
      </c>
      <c r="F23" s="23">
        <f t="shared" si="2"/>
        <v>0.61658259523809522</v>
      </c>
      <c r="G23" s="20">
        <f>1155249.08+1175433.13</f>
        <v>2330682.21</v>
      </c>
      <c r="H23" s="15"/>
      <c r="I23" s="15"/>
    </row>
    <row r="24" spans="1:9" s="3" customFormat="1" ht="30" x14ac:dyDescent="0.25">
      <c r="A24" s="5" t="s">
        <v>51</v>
      </c>
      <c r="B24" s="18" t="s">
        <v>11</v>
      </c>
      <c r="C24" s="20">
        <v>1210000</v>
      </c>
      <c r="D24" s="21" t="s">
        <v>52</v>
      </c>
      <c r="E24" s="22" t="s">
        <v>72</v>
      </c>
      <c r="F24" s="23">
        <f t="shared" si="2"/>
        <v>0.99900826446280988</v>
      </c>
      <c r="G24" s="20">
        <v>1208800</v>
      </c>
      <c r="H24" s="15"/>
      <c r="I24" s="15"/>
    </row>
    <row r="25" spans="1:9" s="3" customFormat="1" ht="30" x14ac:dyDescent="0.25">
      <c r="A25" s="5" t="s">
        <v>53</v>
      </c>
      <c r="B25" s="18" t="s">
        <v>15</v>
      </c>
      <c r="C25" s="20">
        <v>200000</v>
      </c>
      <c r="D25" s="21" t="s">
        <v>52</v>
      </c>
      <c r="E25" s="22" t="s">
        <v>72</v>
      </c>
      <c r="F25" s="23">
        <f t="shared" si="2"/>
        <v>0.84136</v>
      </c>
      <c r="G25" s="20">
        <f>110922+17550+13500+13500+9450+3350</f>
        <v>168272</v>
      </c>
      <c r="H25" s="15"/>
      <c r="I25" s="7"/>
    </row>
    <row r="26" spans="1:9" s="3" customFormat="1" ht="45" x14ac:dyDescent="0.25">
      <c r="A26" s="5" t="s">
        <v>73</v>
      </c>
      <c r="B26" s="18" t="s">
        <v>54</v>
      </c>
      <c r="C26" s="20">
        <v>1040000</v>
      </c>
      <c r="D26" s="21" t="s">
        <v>52</v>
      </c>
      <c r="E26" s="22" t="s">
        <v>72</v>
      </c>
      <c r="F26" s="23">
        <f t="shared" si="2"/>
        <v>0.41628278846153843</v>
      </c>
      <c r="G26" s="20">
        <v>432934.1</v>
      </c>
      <c r="H26" s="15"/>
      <c r="I26" s="15"/>
    </row>
    <row r="27" spans="1:9" s="3" customFormat="1" ht="30" x14ac:dyDescent="0.25">
      <c r="A27" s="5" t="s">
        <v>55</v>
      </c>
      <c r="B27" s="18" t="s">
        <v>56</v>
      </c>
      <c r="C27" s="20">
        <v>1300000</v>
      </c>
      <c r="D27" s="21" t="s">
        <v>52</v>
      </c>
      <c r="E27" s="22" t="s">
        <v>72</v>
      </c>
      <c r="F27" s="23">
        <f t="shared" si="2"/>
        <v>0.4601075</v>
      </c>
      <c r="G27" s="20">
        <v>598139.75</v>
      </c>
      <c r="H27" s="15"/>
      <c r="I27" s="15"/>
    </row>
    <row r="28" spans="1:9" s="3" customFormat="1" ht="30" x14ac:dyDescent="0.25">
      <c r="A28" s="5" t="s">
        <v>57</v>
      </c>
      <c r="B28" s="18" t="s">
        <v>11</v>
      </c>
      <c r="C28" s="20">
        <v>300000</v>
      </c>
      <c r="D28" s="21" t="s">
        <v>58</v>
      </c>
      <c r="E28" s="22" t="s">
        <v>72</v>
      </c>
      <c r="F28" s="23">
        <f t="shared" si="2"/>
        <v>0</v>
      </c>
      <c r="G28" s="20">
        <v>0</v>
      </c>
      <c r="H28" s="15"/>
      <c r="I28" s="15"/>
    </row>
    <row r="29" spans="1:9" s="3" customFormat="1" ht="30" x14ac:dyDescent="0.25">
      <c r="A29" s="5" t="s">
        <v>59</v>
      </c>
      <c r="B29" s="18" t="s">
        <v>11</v>
      </c>
      <c r="C29" s="20">
        <v>300000</v>
      </c>
      <c r="D29" s="21" t="s">
        <v>60</v>
      </c>
      <c r="E29" s="22" t="s">
        <v>63</v>
      </c>
      <c r="F29" s="23">
        <f t="shared" si="2"/>
        <v>0.8367</v>
      </c>
      <c r="G29" s="20">
        <f>C29-48990</f>
        <v>251010</v>
      </c>
      <c r="H29" s="15"/>
      <c r="I29" s="7"/>
    </row>
    <row r="30" spans="1:9" s="3" customFormat="1" ht="45" x14ac:dyDescent="0.25">
      <c r="A30" s="5" t="s">
        <v>61</v>
      </c>
      <c r="B30" s="18" t="s">
        <v>11</v>
      </c>
      <c r="C30" s="20">
        <v>4000000</v>
      </c>
      <c r="D30" s="21" t="s">
        <v>62</v>
      </c>
      <c r="E30" s="22" t="s">
        <v>72</v>
      </c>
      <c r="F30" s="23">
        <f t="shared" si="2"/>
        <v>0</v>
      </c>
      <c r="G30" s="20">
        <v>0</v>
      </c>
      <c r="H30" s="14"/>
      <c r="I30" s="14"/>
    </row>
    <row r="31" spans="1:9" s="3" customFormat="1" ht="45" x14ac:dyDescent="0.25">
      <c r="A31" s="5" t="s">
        <v>65</v>
      </c>
      <c r="B31" s="18" t="s">
        <v>11</v>
      </c>
      <c r="C31" s="20">
        <v>4000000</v>
      </c>
      <c r="D31" s="21" t="s">
        <v>62</v>
      </c>
      <c r="E31" s="22" t="s">
        <v>72</v>
      </c>
      <c r="F31" s="23">
        <f t="shared" si="2"/>
        <v>0</v>
      </c>
      <c r="G31" s="20">
        <v>0</v>
      </c>
      <c r="H31" s="17"/>
      <c r="I31" s="17"/>
    </row>
    <row r="32" spans="1:9" s="3" customFormat="1" ht="48" customHeight="1" x14ac:dyDescent="0.25">
      <c r="A32" s="5" t="s">
        <v>67</v>
      </c>
      <c r="B32" s="18" t="s">
        <v>11</v>
      </c>
      <c r="C32" s="20">
        <v>1000000</v>
      </c>
      <c r="D32" s="21" t="s">
        <v>68</v>
      </c>
      <c r="E32" s="22" t="s">
        <v>38</v>
      </c>
      <c r="F32" s="23">
        <f t="shared" ref="F32" si="3">G32/C32</f>
        <v>0.77984500000000001</v>
      </c>
      <c r="G32" s="20">
        <f>36800+18000+9000+41400+18750+283795+6580+100000+68020+175000+22500</f>
        <v>779845</v>
      </c>
      <c r="H32" s="19"/>
      <c r="I32" s="7"/>
    </row>
    <row r="33" spans="1:9" s="3" customFormat="1" ht="34.5" customHeight="1" x14ac:dyDescent="0.25">
      <c r="A33" s="5" t="s">
        <v>69</v>
      </c>
      <c r="B33" s="18" t="s">
        <v>70</v>
      </c>
      <c r="C33" s="20">
        <f>300000</f>
        <v>300000</v>
      </c>
      <c r="D33" s="21" t="s">
        <v>71</v>
      </c>
      <c r="E33" s="22" t="s">
        <v>72</v>
      </c>
      <c r="F33" s="23">
        <f>G33/C33</f>
        <v>0</v>
      </c>
      <c r="G33" s="20"/>
      <c r="H33" s="19"/>
      <c r="I33" s="19"/>
    </row>
    <row r="34" spans="1:9" s="3" customFormat="1" ht="34.5" customHeight="1" x14ac:dyDescent="0.25">
      <c r="A34" s="5" t="s">
        <v>74</v>
      </c>
      <c r="B34" s="18" t="s">
        <v>11</v>
      </c>
      <c r="C34" s="20">
        <v>4334000</v>
      </c>
      <c r="D34" s="21" t="s">
        <v>75</v>
      </c>
      <c r="E34" s="22" t="s">
        <v>72</v>
      </c>
      <c r="F34" s="23">
        <f t="shared" ref="F34:F37" si="4">G34/C34</f>
        <v>0</v>
      </c>
      <c r="G34" s="20"/>
      <c r="H34" s="25"/>
      <c r="I34" s="25"/>
    </row>
    <row r="35" spans="1:9" s="3" customFormat="1" ht="34.5" customHeight="1" x14ac:dyDescent="0.25">
      <c r="A35" s="27" t="s">
        <v>76</v>
      </c>
      <c r="B35" s="18" t="s">
        <v>77</v>
      </c>
      <c r="C35" s="20">
        <v>966000</v>
      </c>
      <c r="D35" s="21" t="s">
        <v>38</v>
      </c>
      <c r="E35" s="22" t="s">
        <v>72</v>
      </c>
      <c r="F35" s="23">
        <f t="shared" si="4"/>
        <v>0</v>
      </c>
      <c r="G35" s="20"/>
      <c r="H35" s="26"/>
      <c r="I35" s="26"/>
    </row>
    <row r="36" spans="1:9" s="3" customFormat="1" ht="34.5" customHeight="1" x14ac:dyDescent="0.25">
      <c r="A36" s="27" t="s">
        <v>80</v>
      </c>
      <c r="B36" s="18" t="s">
        <v>11</v>
      </c>
      <c r="C36" s="20">
        <v>300000</v>
      </c>
      <c r="D36" s="21" t="s">
        <v>81</v>
      </c>
      <c r="E36" s="22" t="s">
        <v>82</v>
      </c>
      <c r="F36" s="23">
        <f t="shared" si="4"/>
        <v>0</v>
      </c>
      <c r="G36" s="20"/>
      <c r="H36" s="33"/>
      <c r="I36" s="33"/>
    </row>
    <row r="37" spans="1:9" s="3" customFormat="1" ht="34.5" customHeight="1" x14ac:dyDescent="0.25">
      <c r="A37" s="27" t="s">
        <v>83</v>
      </c>
      <c r="B37" s="18" t="s">
        <v>84</v>
      </c>
      <c r="C37" s="20">
        <v>3650000</v>
      </c>
      <c r="D37" s="21" t="s">
        <v>85</v>
      </c>
      <c r="E37" s="22" t="s">
        <v>86</v>
      </c>
      <c r="F37" s="23">
        <f t="shared" si="4"/>
        <v>0</v>
      </c>
      <c r="G37" s="20"/>
      <c r="H37" s="33"/>
      <c r="I37" s="33"/>
    </row>
    <row r="38" spans="1:9" ht="16.5" customHeight="1" x14ac:dyDescent="0.25">
      <c r="A38" s="36"/>
      <c r="B38" s="36"/>
      <c r="C38" s="36"/>
      <c r="D38" s="36"/>
      <c r="E38" s="36"/>
      <c r="F38" s="36"/>
    </row>
    <row r="39" spans="1:9" x14ac:dyDescent="0.25">
      <c r="A39" s="42" t="s">
        <v>87</v>
      </c>
      <c r="B39" s="42"/>
      <c r="C39" s="42"/>
      <c r="D39" s="42"/>
      <c r="E39" s="42"/>
      <c r="F39" s="42"/>
      <c r="G39" s="42"/>
      <c r="H39" s="42"/>
    </row>
    <row r="40" spans="1:9" x14ac:dyDescent="0.25">
      <c r="A40" s="35"/>
      <c r="B40" s="35"/>
      <c r="C40" s="35"/>
      <c r="D40" s="35"/>
      <c r="E40" s="35"/>
      <c r="F40" s="35"/>
      <c r="G40" s="35"/>
      <c r="H40" s="35"/>
    </row>
    <row r="41" spans="1:9" x14ac:dyDescent="0.25">
      <c r="A41" s="28"/>
      <c r="G41" s="41"/>
      <c r="H41" s="41"/>
      <c r="I41" s="41"/>
    </row>
    <row r="42" spans="1:9" x14ac:dyDescent="0.25">
      <c r="A42" s="16" t="s">
        <v>88</v>
      </c>
      <c r="G42" s="37" t="s">
        <v>89</v>
      </c>
      <c r="H42" s="37"/>
      <c r="I42" s="37"/>
    </row>
    <row r="43" spans="1:9" x14ac:dyDescent="0.25">
      <c r="A43" s="34" t="s">
        <v>43</v>
      </c>
      <c r="C43" s="1"/>
      <c r="G43" s="38" t="s">
        <v>10</v>
      </c>
      <c r="H43" s="38"/>
      <c r="I43" s="38"/>
    </row>
  </sheetData>
  <sortState ref="A9:J59">
    <sortCondition ref="A9"/>
  </sortState>
  <mergeCells count="17">
    <mergeCell ref="A1:I1"/>
    <mergeCell ref="A2:I2"/>
    <mergeCell ref="A6:A8"/>
    <mergeCell ref="B6:B8"/>
    <mergeCell ref="C6:C8"/>
    <mergeCell ref="D6:D8"/>
    <mergeCell ref="E6:E8"/>
    <mergeCell ref="F6:G6"/>
    <mergeCell ref="H6:H8"/>
    <mergeCell ref="F7:F8"/>
    <mergeCell ref="A38:F38"/>
    <mergeCell ref="G42:I42"/>
    <mergeCell ref="G43:I43"/>
    <mergeCell ref="I6:I8"/>
    <mergeCell ref="G7:G8"/>
    <mergeCell ref="G41:I41"/>
    <mergeCell ref="A39:H39"/>
  </mergeCells>
  <pageMargins left="0.7" right="0.45" top="0.5" bottom="0.25" header="0.3" footer="0.3"/>
  <pageSetup paperSize="5" scale="80" orientation="landscape" horizontalDpi="4294967294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Trust Fund Utilization</vt:lpstr>
      <vt:lpstr>'Trust Fund Utilization'!Print_Titles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MRF</dc:creator>
  <cp:lastModifiedBy>BAC</cp:lastModifiedBy>
  <cp:lastPrinted>2021-05-31T05:34:38Z</cp:lastPrinted>
  <dcterms:created xsi:type="dcterms:W3CDTF">2014-06-18T00:34:09Z</dcterms:created>
  <dcterms:modified xsi:type="dcterms:W3CDTF">2021-06-02T05:47:57Z</dcterms:modified>
</cp:coreProperties>
</file>